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8" windowWidth="22056" windowHeight="9264" firstSheet="1" activeTab="1"/>
  </bookViews>
  <sheets>
    <sheet name="Sheet1" sheetId="1" state="hidden" r:id="rId1"/>
    <sheet name="Sheet3" sheetId="4" r:id="rId2"/>
    <sheet name="三期汇总表（不做附件）" sheetId="5" state="hidden" r:id="rId3"/>
  </sheets>
  <externalReferences>
    <externalReference r:id="rId4"/>
    <externalReference r:id="rId5"/>
    <externalReference r:id="rId6"/>
  </externalReferences>
  <definedNames>
    <definedName name="_xlnm.Print_Area" localSheetId="0">Sheet1!$A$1:$F$8</definedName>
    <definedName name="_xlnm.Print_Area" localSheetId="1">Sheet3!$A$1:$L$10</definedName>
    <definedName name="_xlnm.Print_Area" localSheetId="2">'三期汇总表（不做附件）'!$A$1:$Q$8</definedName>
  </definedNames>
  <calcPr calcId="144525"/>
</workbook>
</file>

<file path=xl/calcChain.xml><?xml version="1.0" encoding="utf-8"?>
<calcChain xmlns="http://schemas.openxmlformats.org/spreadsheetml/2006/main">
  <c r="O6" i="4" l="1"/>
  <c r="O7" i="4"/>
  <c r="O8" i="4"/>
  <c r="O9" i="4"/>
  <c r="O5" i="4"/>
  <c r="N6" i="4"/>
  <c r="N7" i="4"/>
  <c r="N8" i="4"/>
  <c r="N9" i="4"/>
  <c r="N5" i="4"/>
  <c r="F6" i="4" l="1"/>
  <c r="M6" i="4" s="1"/>
  <c r="F7" i="4"/>
  <c r="M7" i="4" s="1"/>
  <c r="F8" i="4"/>
  <c r="M8" i="4" s="1"/>
  <c r="F9" i="4"/>
  <c r="M9" i="4" s="1"/>
  <c r="F5" i="4"/>
  <c r="M5" i="4" s="1"/>
  <c r="M10" i="4" s="1"/>
  <c r="G10" i="4"/>
  <c r="H10" i="4"/>
  <c r="I10" i="4"/>
  <c r="J10" i="4"/>
  <c r="K10" i="4"/>
  <c r="F10" i="4" l="1"/>
  <c r="C10" i="4" l="1"/>
  <c r="E10" i="4"/>
  <c r="B10" i="4"/>
  <c r="E8" i="4" l="1"/>
  <c r="P5" i="1" l="1"/>
  <c r="R4" i="5" l="1"/>
  <c r="N4" i="5" l="1"/>
  <c r="P3" i="5"/>
  <c r="P4" i="5"/>
  <c r="P5" i="5"/>
  <c r="P6" i="5"/>
  <c r="Q6" i="5" s="1"/>
  <c r="P7" i="5"/>
  <c r="O8" i="5"/>
  <c r="L4" i="5"/>
  <c r="L5" i="5"/>
  <c r="L6" i="5"/>
  <c r="L7" i="5"/>
  <c r="L3" i="5"/>
  <c r="N8" i="5" l="1"/>
  <c r="H4" i="5"/>
  <c r="H5" i="5"/>
  <c r="H6" i="5"/>
  <c r="H7" i="5"/>
  <c r="H3" i="5"/>
  <c r="C8" i="5" l="1"/>
  <c r="G8" i="5"/>
  <c r="H8" i="5"/>
  <c r="K8" i="5"/>
  <c r="L8" i="5"/>
  <c r="P8" i="5"/>
  <c r="E8" i="5"/>
  <c r="D4" i="5"/>
  <c r="D5" i="5"/>
  <c r="I5" i="5" s="1"/>
  <c r="J5" i="5" s="1"/>
  <c r="D6" i="5"/>
  <c r="I6" i="5" s="1"/>
  <c r="M6" i="5" s="1"/>
  <c r="D7" i="5"/>
  <c r="I7" i="5" s="1"/>
  <c r="D3" i="5"/>
  <c r="I3" i="5" s="1"/>
  <c r="D8" i="5" l="1"/>
  <c r="J7" i="5"/>
  <c r="Q7" i="5" s="1"/>
  <c r="M5" i="5"/>
  <c r="Q5" i="5" s="1"/>
  <c r="I8" i="5"/>
  <c r="J3" i="5"/>
  <c r="Q3" i="5" s="1"/>
  <c r="Q4" i="5"/>
  <c r="H5" i="1"/>
  <c r="H6" i="1"/>
  <c r="H7" i="1"/>
  <c r="P7" i="1" s="1"/>
  <c r="H8" i="1"/>
  <c r="H4" i="1"/>
  <c r="N5" i="1"/>
  <c r="N6" i="1"/>
  <c r="N7" i="1"/>
  <c r="N8" i="1"/>
  <c r="N4" i="1"/>
  <c r="O6" i="1"/>
  <c r="O4" i="1"/>
  <c r="P4" i="1" s="1"/>
  <c r="M9" i="1"/>
  <c r="L8" i="1"/>
  <c r="O8" i="1" s="1"/>
  <c r="L7" i="1"/>
  <c r="O7" i="1" s="1"/>
  <c r="L6" i="1"/>
  <c r="L5" i="1"/>
  <c r="O5" i="1" s="1"/>
  <c r="L4" i="1"/>
  <c r="J8" i="5" l="1"/>
  <c r="Q8" i="5"/>
  <c r="M8" i="5"/>
  <c r="P9" i="1"/>
</calcChain>
</file>

<file path=xl/sharedStrings.xml><?xml version="1.0" encoding="utf-8"?>
<sst xmlns="http://schemas.openxmlformats.org/spreadsheetml/2006/main" count="76" uniqueCount="62">
  <si>
    <t>景区门票核销情况汇总表</t>
    <phoneticPr fontId="2" type="noConversion"/>
  </si>
  <si>
    <t>景区名称</t>
    <phoneticPr fontId="2" type="noConversion"/>
  </si>
  <si>
    <t>景区入园人数</t>
    <phoneticPr fontId="2" type="noConversion"/>
  </si>
  <si>
    <t>去年同期入园人数</t>
    <phoneticPr fontId="2" type="noConversion"/>
  </si>
  <si>
    <t>去年同期门票收入</t>
    <phoneticPr fontId="2" type="noConversion"/>
  </si>
  <si>
    <t>平台预约人数</t>
    <phoneticPr fontId="2" type="noConversion"/>
  </si>
  <si>
    <t>平台核销人数</t>
    <phoneticPr fontId="2" type="noConversion"/>
  </si>
  <si>
    <t>楚天瑶池温泉度假村</t>
    <phoneticPr fontId="2" type="noConversion"/>
  </si>
  <si>
    <t>咸宁市温泉谷度假区</t>
    <phoneticPr fontId="2" type="noConversion"/>
  </si>
  <si>
    <t>三江森林温泉旅游区</t>
    <phoneticPr fontId="2" type="noConversion"/>
  </si>
  <si>
    <t>黄鹤楼森林美酒小镇</t>
    <phoneticPr fontId="2" type="noConversion"/>
  </si>
  <si>
    <t>咸宁澄水洞旅游区</t>
    <phoneticPr fontId="2" type="noConversion"/>
  </si>
  <si>
    <t>序号</t>
  </si>
  <si>
    <t>景区名称</t>
  </si>
  <si>
    <t>已拨付景区补贴资金</t>
  </si>
  <si>
    <t>楚天瑶池温泉度假村</t>
  </si>
  <si>
    <t>咸宁市温泉谷度假区</t>
  </si>
  <si>
    <t>三江森林温泉旅游区</t>
  </si>
  <si>
    <t>黄鹤楼森林美酒小镇</t>
  </si>
  <si>
    <t>咸宁澄水洞旅游区</t>
  </si>
  <si>
    <t>合计</t>
  </si>
  <si>
    <t>应补贴金额</t>
  </si>
  <si>
    <t>项目起止时间：2020年10月01日至2020年10月31日</t>
    <phoneticPr fontId="2" type="noConversion"/>
  </si>
  <si>
    <t>补贴限额</t>
  </si>
  <si>
    <t>8-9月</t>
    <phoneticPr fontId="2" type="noConversion"/>
  </si>
  <si>
    <t>已核定未发放</t>
    <phoneticPr fontId="2" type="noConversion"/>
  </si>
  <si>
    <t>合计</t>
    <phoneticPr fontId="2" type="noConversion"/>
  </si>
  <si>
    <t>10月已核定未发放</t>
    <phoneticPr fontId="2" type="noConversion"/>
  </si>
  <si>
    <t>总计</t>
    <phoneticPr fontId="2" type="noConversion"/>
  </si>
  <si>
    <t>本月尚需拨付</t>
    <phoneticPr fontId="2" type="noConversion"/>
  </si>
  <si>
    <t>已核定未发放合计</t>
    <phoneticPr fontId="2" type="noConversion"/>
  </si>
  <si>
    <t>2019年8月8日至12月31日游客接待量
（万人次）</t>
  </si>
  <si>
    <t>景区补贴总额</t>
    <phoneticPr fontId="5" type="noConversion"/>
  </si>
  <si>
    <t>省级补贴</t>
    <phoneticPr fontId="5" type="noConversion"/>
  </si>
  <si>
    <t>核销人数</t>
    <phoneticPr fontId="5" type="noConversion"/>
  </si>
  <si>
    <t>应补贴金额</t>
    <phoneticPr fontId="5" type="noConversion"/>
  </si>
  <si>
    <t>景区门票</t>
    <phoneticPr fontId="5" type="noConversion"/>
  </si>
  <si>
    <t>-</t>
    <phoneticPr fontId="5" type="noConversion"/>
  </si>
  <si>
    <t>第一期需补贴金额</t>
    <phoneticPr fontId="5" type="noConversion"/>
  </si>
  <si>
    <t>第二期需补贴金额</t>
    <phoneticPr fontId="5" type="noConversion"/>
  </si>
  <si>
    <t>第三期需补贴金额</t>
    <phoneticPr fontId="5" type="noConversion"/>
  </si>
  <si>
    <t>已拨付金额</t>
    <phoneticPr fontId="5" type="noConversion"/>
  </si>
  <si>
    <t>8.8-9.30</t>
    <phoneticPr fontId="5" type="noConversion"/>
  </si>
  <si>
    <t>10.1-10.31</t>
    <phoneticPr fontId="5" type="noConversion"/>
  </si>
  <si>
    <t>11.1-11.30</t>
    <phoneticPr fontId="5" type="noConversion"/>
  </si>
  <si>
    <t>合计</t>
    <phoneticPr fontId="2" type="noConversion"/>
  </si>
  <si>
    <r>
      <t>项目起止时间：2020年</t>
    </r>
    <r>
      <rPr>
        <sz val="11"/>
        <color theme="1"/>
        <rFont val="宋体"/>
        <family val="3"/>
        <charset val="134"/>
        <scheme val="minor"/>
      </rPr>
      <t>11</t>
    </r>
    <r>
      <rPr>
        <sz val="11"/>
        <color theme="1"/>
        <rFont val="宋体"/>
        <family val="3"/>
        <charset val="134"/>
        <scheme val="minor"/>
      </rPr>
      <t>月01日至2020年1</t>
    </r>
    <r>
      <rPr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月3</t>
    </r>
    <r>
      <rPr>
        <sz val="11"/>
        <color theme="1"/>
        <rFont val="宋体"/>
        <family val="3"/>
        <charset val="134"/>
        <scheme val="minor"/>
      </rPr>
      <t>0</t>
    </r>
    <r>
      <rPr>
        <sz val="11"/>
        <color theme="1"/>
        <rFont val="宋体"/>
        <family val="3"/>
        <charset val="134"/>
        <scheme val="minor"/>
      </rPr>
      <t>日</t>
    </r>
    <phoneticPr fontId="2" type="noConversion"/>
  </si>
  <si>
    <t>景区门票价格</t>
  </si>
  <si>
    <t>景区补贴总金额</t>
    <phoneticPr fontId="5" type="noConversion"/>
  </si>
  <si>
    <t>已补贴金额</t>
  </si>
  <si>
    <t>-</t>
    <phoneticPr fontId="2" type="noConversion"/>
  </si>
  <si>
    <t>本期需补贴金额</t>
    <phoneticPr fontId="5" type="noConversion"/>
  </si>
  <si>
    <t>景区名称</t>
    <phoneticPr fontId="5" type="noConversion"/>
  </si>
  <si>
    <t>平台预约人数</t>
  </si>
  <si>
    <t>平台核销人数</t>
  </si>
  <si>
    <t>累计已核定未发放金额</t>
    <phoneticPr fontId="5" type="noConversion"/>
  </si>
  <si>
    <t>本期应补贴金额</t>
    <phoneticPr fontId="5" type="noConversion"/>
  </si>
  <si>
    <t>累计应补贴金额</t>
    <phoneticPr fontId="5" type="noConversion"/>
  </si>
  <si>
    <t>本期已补贴金额</t>
    <phoneticPr fontId="5" type="noConversion"/>
  </si>
  <si>
    <t>累计已补贴金额</t>
    <phoneticPr fontId="5" type="noConversion"/>
  </si>
  <si>
    <t>备注</t>
    <phoneticPr fontId="2" type="noConversion"/>
  </si>
  <si>
    <t>累计补贴已达限额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</si>
</sst>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0" x14ac:knownFonts="1">
    <font>
      <sz val="11"/>
      <color theme="1"/>
      <name val="宋体"/>
      <charset val="134"/>
      <scheme val="minor"/>
    </font>
    <font>
      <sz val="2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.5"/>
      <color theme="1"/>
      <name val="Times New Roman"/>
      <family val="1"/>
    </font>
    <font>
      <sz val="10.5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.5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43" fontId="0" fillId="0" borderId="0" xfId="1" applyFont="1">
      <alignment vertical="center"/>
    </xf>
    <xf numFmtId="43" fontId="0" fillId="0" borderId="1" xfId="1" applyFont="1" applyBorder="1">
      <alignment vertical="center"/>
    </xf>
    <xf numFmtId="43" fontId="0" fillId="0" borderId="0" xfId="0" applyNumberFormat="1">
      <alignment vertical="center"/>
    </xf>
    <xf numFmtId="0" fontId="0" fillId="0" borderId="1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3" fontId="0" fillId="2" borderId="1" xfId="1" applyFont="1" applyFill="1" applyBorder="1">
      <alignment vertical="center"/>
    </xf>
    <xf numFmtId="0" fontId="0" fillId="3" borderId="1" xfId="0" applyFill="1" applyBorder="1" applyAlignment="1">
      <alignment horizontal="center" vertical="center" wrapText="1"/>
    </xf>
    <xf numFmtId="43" fontId="0" fillId="3" borderId="1" xfId="1" applyFont="1" applyFill="1" applyBorder="1">
      <alignment vertical="center"/>
    </xf>
    <xf numFmtId="0" fontId="0" fillId="4" borderId="0" xfId="0" applyFill="1">
      <alignment vertical="center"/>
    </xf>
    <xf numFmtId="0" fontId="0" fillId="4" borderId="1" xfId="0" applyFill="1" applyBorder="1" applyAlignment="1">
      <alignment horizontal="center" vertical="center" wrapText="1"/>
    </xf>
    <xf numFmtId="43" fontId="0" fillId="4" borderId="0" xfId="0" applyNumberFormat="1" applyFill="1">
      <alignment vertical="center"/>
    </xf>
    <xf numFmtId="0" fontId="0" fillId="3" borderId="5" xfId="0" applyFill="1" applyBorder="1" applyAlignment="1">
      <alignment horizontal="center" vertical="center"/>
    </xf>
    <xf numFmtId="43" fontId="0" fillId="3" borderId="5" xfId="1" applyFont="1" applyFill="1" applyBorder="1">
      <alignment vertical="center"/>
    </xf>
    <xf numFmtId="0" fontId="0" fillId="4" borderId="1" xfId="0" applyFill="1" applyBorder="1">
      <alignment vertical="center"/>
    </xf>
    <xf numFmtId="43" fontId="0" fillId="4" borderId="1" xfId="1" applyFont="1" applyFill="1" applyBorder="1">
      <alignment vertical="center"/>
    </xf>
    <xf numFmtId="43" fontId="0" fillId="4" borderId="1" xfId="0" applyNumberFormat="1" applyFill="1" applyBorder="1">
      <alignment vertical="center"/>
    </xf>
    <xf numFmtId="0" fontId="0" fillId="4" borderId="0" xfId="0" applyFill="1" applyAlignment="1">
      <alignment horizontal="center" vertical="center"/>
    </xf>
    <xf numFmtId="43" fontId="0" fillId="2" borderId="0" xfId="0" applyNumberFormat="1" applyFill="1">
      <alignment vertical="center"/>
    </xf>
    <xf numFmtId="43" fontId="0" fillId="3" borderId="3" xfId="1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0" xfId="0" applyFill="1" applyBorder="1" applyAlignment="1">
      <alignment horizontal="center" vertical="center" wrapText="1"/>
    </xf>
    <xf numFmtId="43" fontId="0" fillId="4" borderId="0" xfId="1" applyFont="1" applyFill="1" applyBorder="1">
      <alignment vertical="center"/>
    </xf>
    <xf numFmtId="43" fontId="0" fillId="4" borderId="0" xfId="0" applyNumberFormat="1" applyFill="1" applyBorder="1">
      <alignment vertical="center"/>
    </xf>
    <xf numFmtId="0" fontId="9" fillId="0" borderId="0" xfId="0" applyFont="1">
      <alignment vertical="center"/>
    </xf>
    <xf numFmtId="0" fontId="3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0" fillId="0" borderId="1" xfId="0" applyNumberFormat="1" applyBorder="1" applyAlignment="1">
      <alignment horizontal="left" vertical="center" wrapText="1"/>
    </xf>
    <xf numFmtId="0" fontId="9" fillId="0" borderId="1" xfId="0" applyNumberFormat="1" applyFont="1" applyBorder="1" applyAlignment="1">
      <alignment horizontal="left" vertical="center" wrapText="1"/>
    </xf>
    <xf numFmtId="0" fontId="0" fillId="0" borderId="5" xfId="0" applyNumberFormat="1" applyBorder="1" applyAlignment="1">
      <alignment horizontal="left" vertical="center" wrapText="1"/>
    </xf>
    <xf numFmtId="0" fontId="8" fillId="0" borderId="5" xfId="1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0" fillId="0" borderId="6" xfId="1" applyNumberFormat="1" applyFont="1" applyBorder="1" applyAlignment="1">
      <alignment horizontal="left" vertical="center" wrapText="1"/>
    </xf>
    <xf numFmtId="43" fontId="4" fillId="0" borderId="1" xfId="1" applyFont="1" applyBorder="1" applyAlignment="1">
      <alignment horizontal="left" vertical="center" wrapText="1"/>
    </xf>
    <xf numFmtId="43" fontId="0" fillId="0" borderId="1" xfId="1" applyFont="1" applyBorder="1" applyAlignment="1">
      <alignment horizontal="left" vertical="center" wrapText="1"/>
    </xf>
    <xf numFmtId="43" fontId="8" fillId="0" borderId="1" xfId="1" applyFont="1" applyBorder="1" applyAlignment="1">
      <alignment horizontal="left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7" fillId="3" borderId="13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5" xfId="0" applyNumberFormat="1" applyFont="1" applyFill="1" applyBorder="1" applyAlignment="1">
      <alignment horizontal="center" vertical="center" wrapText="1"/>
    </xf>
    <xf numFmtId="0" fontId="0" fillId="3" borderId="13" xfId="0" applyNumberFormat="1" applyFill="1" applyBorder="1" applyAlignment="1">
      <alignment horizontal="left" vertical="center" wrapText="1"/>
    </xf>
    <xf numFmtId="43" fontId="0" fillId="3" borderId="1" xfId="1" applyFont="1" applyFill="1" applyBorder="1" applyAlignment="1">
      <alignment horizontal="left" vertical="center" wrapText="1"/>
    </xf>
    <xf numFmtId="43" fontId="0" fillId="3" borderId="5" xfId="1" applyFont="1" applyFill="1" applyBorder="1" applyAlignment="1">
      <alignment horizontal="left" vertical="center" wrapText="1"/>
    </xf>
    <xf numFmtId="0" fontId="0" fillId="3" borderId="8" xfId="0" applyNumberFormat="1" applyFill="1" applyBorder="1" applyAlignment="1">
      <alignment horizontal="left" vertical="center" wrapText="1"/>
    </xf>
    <xf numFmtId="0" fontId="9" fillId="3" borderId="10" xfId="0" applyNumberFormat="1" applyFont="1" applyFill="1" applyBorder="1" applyAlignment="1">
      <alignment horizontal="left" vertical="center" wrapText="1"/>
    </xf>
    <xf numFmtId="43" fontId="8" fillId="3" borderId="11" xfId="1" applyFont="1" applyFill="1" applyBorder="1" applyAlignment="1">
      <alignment horizontal="left" vertical="center" wrapText="1"/>
    </xf>
    <xf numFmtId="43" fontId="8" fillId="3" borderId="15" xfId="1" applyFont="1" applyFill="1" applyBorder="1" applyAlignment="1">
      <alignment horizontal="left" vertical="center" wrapText="1"/>
    </xf>
    <xf numFmtId="0" fontId="7" fillId="4" borderId="8" xfId="0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0" fontId="7" fillId="4" borderId="9" xfId="0" applyNumberFormat="1" applyFont="1" applyFill="1" applyBorder="1" applyAlignment="1">
      <alignment horizontal="center" vertical="center" wrapText="1"/>
    </xf>
    <xf numFmtId="0" fontId="0" fillId="4" borderId="8" xfId="0" applyNumberFormat="1" applyFill="1" applyBorder="1" applyAlignment="1">
      <alignment horizontal="left" vertical="center" wrapText="1"/>
    </xf>
    <xf numFmtId="43" fontId="0" fillId="4" borderId="1" xfId="1" applyFont="1" applyFill="1" applyBorder="1" applyAlignment="1">
      <alignment horizontal="left" vertical="center" wrapText="1"/>
    </xf>
    <xf numFmtId="43" fontId="0" fillId="4" borderId="9" xfId="1" applyFont="1" applyFill="1" applyBorder="1" applyAlignment="1">
      <alignment horizontal="left" vertical="center" wrapText="1"/>
    </xf>
    <xf numFmtId="0" fontId="9" fillId="4" borderId="10" xfId="0" applyNumberFormat="1" applyFont="1" applyFill="1" applyBorder="1" applyAlignment="1">
      <alignment horizontal="left" vertical="center" wrapText="1"/>
    </xf>
    <xf numFmtId="43" fontId="8" fillId="4" borderId="11" xfId="1" applyFont="1" applyFill="1" applyBorder="1" applyAlignment="1">
      <alignment horizontal="left" vertical="center" wrapText="1"/>
    </xf>
    <xf numFmtId="43" fontId="8" fillId="4" borderId="12" xfId="1" applyFont="1" applyFill="1" applyBorder="1" applyAlignment="1">
      <alignment horizontal="left" vertical="center" wrapText="1"/>
    </xf>
    <xf numFmtId="43" fontId="0" fillId="0" borderId="6" xfId="1" applyFont="1" applyBorder="1" applyAlignment="1">
      <alignment horizontal="left" vertical="center" wrapText="1"/>
    </xf>
    <xf numFmtId="43" fontId="8" fillId="0" borderId="6" xfId="1" applyFont="1" applyBorder="1" applyAlignment="1">
      <alignment horizontal="left" vertical="center" wrapText="1"/>
    </xf>
    <xf numFmtId="43" fontId="0" fillId="0" borderId="1" xfId="1" applyFont="1" applyFill="1" applyBorder="1">
      <alignment vertical="center"/>
    </xf>
    <xf numFmtId="0" fontId="9" fillId="0" borderId="1" xfId="0" applyFont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3" fontId="9" fillId="0" borderId="1" xfId="1" applyFont="1" applyBorder="1">
      <alignment vertical="center"/>
    </xf>
    <xf numFmtId="43" fontId="9" fillId="0" borderId="6" xfId="1" applyFont="1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7" fillId="0" borderId="7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7" fillId="3" borderId="14" xfId="0" applyNumberFormat="1" applyFont="1" applyFill="1" applyBorder="1" applyAlignment="1">
      <alignment horizontal="center" vertical="center" wrapText="1"/>
    </xf>
    <xf numFmtId="0" fontId="7" fillId="3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7" fillId="4" borderId="16" xfId="0" applyNumberFormat="1" applyFont="1" applyFill="1" applyBorder="1" applyAlignment="1">
      <alignment horizontal="center" vertical="center" wrapText="1"/>
    </xf>
    <xf numFmtId="0" fontId="7" fillId="4" borderId="17" xfId="0" applyNumberFormat="1" applyFont="1" applyFill="1" applyBorder="1" applyAlignment="1">
      <alignment horizontal="center" vertical="center" wrapText="1"/>
    </xf>
    <xf numFmtId="0" fontId="7" fillId="4" borderId="18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9;&#20139;&#25991;&#20214;&#22841;/&#26446;&#32988;/&#24800;&#28216;&#28246;&#21271;/&#21688;&#23425;&#24066;&#25991;&#26053;&#23616;&#24800;&#28216;&#28246;&#21271;&#22870;&#21169;&#23457;&#35745;&#25253;&#21578;/&#26223;&#21306;&#26680;&#38144;&#25253;&#21578;/&#24800;&#28216;&#28246;&#21271;&#27963;&#21160;&#26223;&#21306;&#23457;&#35745;&#25253;&#21578;/2-&#31532;&#20108;&#26399;/&#26223;&#21306;&#38376;&#31080;&#26680;&#38144;&#24773;&#20917;&#27719;&#24635;&#34920;&#65288;10.1-10.31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9;&#20139;&#25991;&#20214;&#22841;/&#26446;&#32988;/&#24800;&#28216;&#28246;&#21271;/&#21688;&#23425;&#24066;&#25991;&#26053;&#23616;&#24800;&#28216;&#28246;&#21271;&#22870;&#21169;&#23457;&#35745;&#25253;&#21578;/&#26223;&#21306;&#26680;&#38144;&#25253;&#21578;/&#24800;&#28216;&#28246;&#21271;&#27963;&#21160;&#26223;&#21306;&#23457;&#35745;&#25253;&#21578;-&#26446;&#32988;&#36865;-&#20110;&#23457;2/1-&#31532;&#19968;&#26399;/&#26223;&#21306;&#38376;&#31080;&#26680;&#38144;&#24773;&#20917;&#27719;&#24635;&#34920;-&#31532;&#20108;&#31295;-&#22238;&#2279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9;&#20139;&#25991;&#20214;&#22841;/&#26446;&#32988;/&#24800;&#28216;&#28246;&#21271;/&#21688;&#23425;&#24066;&#25991;&#26053;&#23616;&#24800;&#28216;&#28246;&#21271;&#22870;&#21169;&#23457;&#35745;&#25253;&#21578;/&#26223;&#21306;&#26680;&#38144;&#25253;&#21578;/&#24800;&#28216;&#28246;&#21271;&#27963;&#21160;&#26223;&#21306;&#23457;&#35745;&#25253;&#21578;-&#26446;&#32988;&#36865;-&#20110;&#23457;2/2-&#31532;&#20108;&#26399;/&#26223;&#21306;&#38376;&#31080;&#26680;&#38144;&#24773;&#20917;&#27719;&#24635;&#34920;&#65288;10.1-10.31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5">
          <cell r="F5">
            <v>4507860</v>
          </cell>
        </row>
        <row r="6">
          <cell r="F6">
            <v>4580781</v>
          </cell>
        </row>
        <row r="7">
          <cell r="F7">
            <v>4980000</v>
          </cell>
        </row>
        <row r="8">
          <cell r="F8">
            <v>310200</v>
          </cell>
        </row>
        <row r="9">
          <cell r="F9">
            <v>500000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Sheet1"/>
      <sheetName val="Sheet2"/>
    </sheetNames>
    <sheetDataSet>
      <sheetData sheetId="0">
        <row r="4">
          <cell r="H4">
            <v>277912</v>
          </cell>
        </row>
        <row r="5">
          <cell r="H5">
            <v>790328.5</v>
          </cell>
        </row>
        <row r="6">
          <cell r="H6">
            <v>457800</v>
          </cell>
        </row>
        <row r="7">
          <cell r="H7">
            <v>0</v>
          </cell>
        </row>
        <row r="8">
          <cell r="H8">
            <v>375000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5">
          <cell r="K5">
            <v>2964948</v>
          </cell>
        </row>
        <row r="6">
          <cell r="K6">
            <v>3790452.5</v>
          </cell>
        </row>
        <row r="7">
          <cell r="K7">
            <v>3277200</v>
          </cell>
        </row>
        <row r="8">
          <cell r="K8">
            <v>130200</v>
          </cell>
        </row>
        <row r="9">
          <cell r="K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opLeftCell="D1" zoomScaleNormal="100" workbookViewId="0">
      <selection activeCell="P4" sqref="P4:P8"/>
    </sheetView>
  </sheetViews>
  <sheetFormatPr defaultRowHeight="14.4" x14ac:dyDescent="0.25"/>
  <cols>
    <col min="1" max="1" width="19.44140625" customWidth="1"/>
    <col min="2" max="2" width="8.109375" customWidth="1"/>
    <col min="3" max="3" width="11" customWidth="1"/>
    <col min="4" max="4" width="12" customWidth="1"/>
    <col min="5" max="5" width="8.109375" customWidth="1"/>
    <col min="6" max="6" width="7.88671875" customWidth="1"/>
    <col min="7" max="7" width="11.21875" customWidth="1"/>
    <col min="8" max="8" width="20.44140625" customWidth="1"/>
    <col min="9" max="12" width="16.109375" bestFit="1" customWidth="1"/>
    <col min="13" max="14" width="19.44140625" customWidth="1"/>
    <col min="15" max="15" width="16" customWidth="1"/>
    <col min="16" max="16" width="19.33203125" customWidth="1"/>
  </cols>
  <sheetData>
    <row r="1" spans="1:16" ht="54.6" customHeight="1" x14ac:dyDescent="0.25">
      <c r="A1" s="72" t="s">
        <v>0</v>
      </c>
      <c r="B1" s="72"/>
      <c r="C1" s="72"/>
      <c r="D1" s="72"/>
      <c r="E1" s="72"/>
      <c r="F1" s="72"/>
    </row>
    <row r="2" spans="1:16" ht="24.6" customHeight="1" x14ac:dyDescent="0.25">
      <c r="A2" s="73" t="s">
        <v>22</v>
      </c>
      <c r="B2" s="73"/>
      <c r="C2" s="73"/>
      <c r="D2" s="73"/>
      <c r="E2" s="73"/>
      <c r="F2" s="73"/>
      <c r="J2" s="74" t="s">
        <v>24</v>
      </c>
      <c r="K2" s="74"/>
      <c r="L2" s="75"/>
      <c r="M2" s="22"/>
      <c r="N2" s="28"/>
      <c r="O2" s="17"/>
    </row>
    <row r="3" spans="1:16" s="3" customFormat="1" ht="42.6" customHeight="1" x14ac:dyDescent="0.25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H3" s="5"/>
      <c r="I3" s="13" t="s">
        <v>23</v>
      </c>
      <c r="J3" s="15" t="s">
        <v>14</v>
      </c>
      <c r="K3" s="15" t="s">
        <v>25</v>
      </c>
      <c r="L3" s="20" t="s">
        <v>26</v>
      </c>
      <c r="M3" s="18" t="s">
        <v>27</v>
      </c>
      <c r="N3" s="29" t="s">
        <v>30</v>
      </c>
      <c r="O3" s="25" t="s">
        <v>28</v>
      </c>
      <c r="P3" s="3" t="s">
        <v>29</v>
      </c>
    </row>
    <row r="4" spans="1:16" ht="42.6" customHeight="1" x14ac:dyDescent="0.25">
      <c r="A4" s="4" t="s">
        <v>7</v>
      </c>
      <c r="B4" s="4"/>
      <c r="C4" s="4"/>
      <c r="D4" s="4"/>
      <c r="E4" s="4">
        <v>40789</v>
      </c>
      <c r="F4" s="4">
        <v>23231</v>
      </c>
      <c r="G4" s="6">
        <v>168</v>
      </c>
      <c r="H4" s="8">
        <f>F4*G4*0.5</f>
        <v>1951404</v>
      </c>
      <c r="I4" s="14">
        <v>5060000</v>
      </c>
      <c r="J4" s="16">
        <v>1265000</v>
      </c>
      <c r="K4" s="16">
        <v>277912</v>
      </c>
      <c r="L4" s="21">
        <f>J4+K4</f>
        <v>1542912</v>
      </c>
      <c r="M4" s="23">
        <v>2964948</v>
      </c>
      <c r="N4" s="30">
        <f>K4+M4</f>
        <v>3242860</v>
      </c>
      <c r="O4" s="19">
        <f>L4+M4</f>
        <v>4507860</v>
      </c>
      <c r="P4" s="10">
        <f>I4-O4</f>
        <v>552140</v>
      </c>
    </row>
    <row r="5" spans="1:16" ht="42.6" customHeight="1" x14ac:dyDescent="0.25">
      <c r="A5" s="4" t="s">
        <v>8</v>
      </c>
      <c r="B5" s="4"/>
      <c r="C5" s="4"/>
      <c r="D5" s="4"/>
      <c r="E5" s="4">
        <v>35471</v>
      </c>
      <c r="F5" s="4">
        <v>22298</v>
      </c>
      <c r="G5" s="6">
        <v>199</v>
      </c>
      <c r="H5" s="8">
        <f t="shared" ref="H5:H8" si="0">F5*G5*0.5</f>
        <v>2218651</v>
      </c>
      <c r="I5" s="14">
        <v>5040000</v>
      </c>
      <c r="J5" s="16">
        <v>0</v>
      </c>
      <c r="K5" s="16">
        <v>790328.5</v>
      </c>
      <c r="L5" s="21">
        <f t="shared" ref="L5:L8" si="1">J5+K5</f>
        <v>790328.5</v>
      </c>
      <c r="M5" s="23">
        <v>3790452.5</v>
      </c>
      <c r="N5" s="30">
        <f t="shared" ref="N5:N8" si="2">K5+M5</f>
        <v>4580781</v>
      </c>
      <c r="O5" s="26">
        <f t="shared" ref="O5:O8" si="3">L5+M5</f>
        <v>4580781</v>
      </c>
      <c r="P5" s="27">
        <f>I5-K5-M5</f>
        <v>459219</v>
      </c>
    </row>
    <row r="6" spans="1:16" ht="42.6" customHeight="1" x14ac:dyDescent="0.25">
      <c r="A6" s="4" t="s">
        <v>9</v>
      </c>
      <c r="B6" s="4"/>
      <c r="C6" s="4"/>
      <c r="D6" s="4"/>
      <c r="E6" s="4">
        <v>45935</v>
      </c>
      <c r="F6" s="4">
        <v>28911</v>
      </c>
      <c r="G6" s="6">
        <v>198</v>
      </c>
      <c r="H6" s="8">
        <f t="shared" si="0"/>
        <v>2862189</v>
      </c>
      <c r="I6" s="14">
        <v>4980000</v>
      </c>
      <c r="J6" s="16">
        <v>1245000</v>
      </c>
      <c r="K6" s="16">
        <v>457800</v>
      </c>
      <c r="L6" s="21">
        <f t="shared" si="1"/>
        <v>1702800</v>
      </c>
      <c r="M6" s="23">
        <v>3277200</v>
      </c>
      <c r="N6" s="30">
        <f t="shared" si="2"/>
        <v>3735000</v>
      </c>
      <c r="O6" s="26">
        <f t="shared" si="3"/>
        <v>4980000</v>
      </c>
      <c r="P6" s="27">
        <v>0</v>
      </c>
    </row>
    <row r="7" spans="1:16" ht="42.6" customHeight="1" x14ac:dyDescent="0.25">
      <c r="A7" s="4" t="s">
        <v>10</v>
      </c>
      <c r="B7" s="4"/>
      <c r="C7" s="4"/>
      <c r="D7" s="4"/>
      <c r="E7" s="4">
        <v>9954</v>
      </c>
      <c r="F7" s="4">
        <v>8592</v>
      </c>
      <c r="G7" s="6">
        <v>40</v>
      </c>
      <c r="H7" s="8">
        <f t="shared" si="0"/>
        <v>171840</v>
      </c>
      <c r="I7" s="14">
        <v>720000</v>
      </c>
      <c r="J7" s="16">
        <v>180000</v>
      </c>
      <c r="K7" s="16">
        <v>0</v>
      </c>
      <c r="L7" s="21">
        <f t="shared" si="1"/>
        <v>180000</v>
      </c>
      <c r="M7" s="23">
        <v>130200</v>
      </c>
      <c r="N7" s="30">
        <f t="shared" si="2"/>
        <v>130200</v>
      </c>
      <c r="O7" s="19">
        <f t="shared" si="3"/>
        <v>310200</v>
      </c>
      <c r="P7" s="10">
        <f>H7</f>
        <v>171840</v>
      </c>
    </row>
    <row r="8" spans="1:16" ht="42.6" customHeight="1" x14ac:dyDescent="0.25">
      <c r="A8" s="4" t="s">
        <v>11</v>
      </c>
      <c r="B8" s="4">
        <v>25515</v>
      </c>
      <c r="C8" s="4">
        <v>6080</v>
      </c>
      <c r="D8" s="4">
        <v>231211</v>
      </c>
      <c r="E8" s="4">
        <v>9886</v>
      </c>
      <c r="F8" s="4">
        <v>8122</v>
      </c>
      <c r="G8" s="7">
        <v>45</v>
      </c>
      <c r="H8" s="8">
        <f t="shared" si="0"/>
        <v>182745</v>
      </c>
      <c r="I8" s="14">
        <v>500000</v>
      </c>
      <c r="J8" s="16">
        <v>125000</v>
      </c>
      <c r="K8" s="16">
        <v>375000</v>
      </c>
      <c r="L8" s="21">
        <f t="shared" si="1"/>
        <v>500000</v>
      </c>
      <c r="M8" s="23">
        <v>0</v>
      </c>
      <c r="N8" s="30">
        <f t="shared" si="2"/>
        <v>375000</v>
      </c>
      <c r="O8" s="19">
        <f t="shared" si="3"/>
        <v>500000</v>
      </c>
      <c r="P8" s="27">
        <v>0</v>
      </c>
    </row>
    <row r="9" spans="1:16" x14ac:dyDescent="0.25">
      <c r="M9" s="24">
        <f>SUM(M4:M8)</f>
        <v>10162800.5</v>
      </c>
      <c r="N9" s="31"/>
      <c r="O9" s="17"/>
      <c r="P9" s="10">
        <f>SUM(P4:P8)</f>
        <v>1183199</v>
      </c>
    </row>
    <row r="11" spans="1:16" x14ac:dyDescent="0.25">
      <c r="L11" s="10"/>
    </row>
    <row r="12" spans="1:16" x14ac:dyDescent="0.25">
      <c r="D12" s="8"/>
    </row>
    <row r="13" spans="1:16" x14ac:dyDescent="0.25">
      <c r="D13" s="10"/>
    </row>
  </sheetData>
  <mergeCells count="3">
    <mergeCell ref="A1:F1"/>
    <mergeCell ref="A2:F2"/>
    <mergeCell ref="J2:L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view="pageBreakPreview" zoomScale="70" zoomScaleNormal="100" zoomScaleSheetLayoutView="70" workbookViewId="0">
      <selection activeCell="A9" sqref="A9"/>
    </sheetView>
  </sheetViews>
  <sheetFormatPr defaultRowHeight="14.4" x14ac:dyDescent="0.25"/>
  <cols>
    <col min="1" max="1" width="20.44140625" bestFit="1" customWidth="1"/>
    <col min="5" max="5" width="19.21875" customWidth="1"/>
    <col min="6" max="6" width="20.44140625" customWidth="1"/>
    <col min="7" max="7" width="20.6640625" customWidth="1"/>
    <col min="8" max="9" width="19.44140625" customWidth="1"/>
    <col min="10" max="10" width="20.33203125" customWidth="1"/>
    <col min="11" max="11" width="19.6640625" customWidth="1"/>
    <col min="12" max="12" width="22.6640625" customWidth="1"/>
    <col min="13" max="13" width="25.44140625" customWidth="1"/>
    <col min="14" max="14" width="20.77734375" bestFit="1" customWidth="1"/>
    <col min="15" max="15" width="18.21875" bestFit="1" customWidth="1"/>
  </cols>
  <sheetData>
    <row r="1" spans="1:15" ht="52.2" customHeight="1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5" ht="27.6" customHeight="1" x14ac:dyDescent="0.25">
      <c r="A2" s="82" t="s">
        <v>46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5" ht="27.6" customHeight="1" x14ac:dyDescent="0.25">
      <c r="A3" s="86" t="s">
        <v>52</v>
      </c>
      <c r="B3" s="83" t="s">
        <v>53</v>
      </c>
      <c r="C3" s="83" t="s">
        <v>54</v>
      </c>
      <c r="D3" s="83" t="s">
        <v>47</v>
      </c>
      <c r="E3" s="76" t="s">
        <v>21</v>
      </c>
      <c r="F3" s="77"/>
      <c r="G3" s="83" t="s">
        <v>48</v>
      </c>
      <c r="H3" s="76" t="s">
        <v>49</v>
      </c>
      <c r="I3" s="77"/>
      <c r="J3" s="78" t="s">
        <v>55</v>
      </c>
      <c r="K3" s="80" t="s">
        <v>51</v>
      </c>
      <c r="L3" s="85" t="s">
        <v>60</v>
      </c>
    </row>
    <row r="4" spans="1:15" ht="57.6" customHeight="1" x14ac:dyDescent="0.25">
      <c r="A4" s="87"/>
      <c r="B4" s="84"/>
      <c r="C4" s="84"/>
      <c r="D4" s="84"/>
      <c r="E4" s="1" t="s">
        <v>56</v>
      </c>
      <c r="F4" s="1" t="s">
        <v>57</v>
      </c>
      <c r="G4" s="84"/>
      <c r="H4" s="1" t="s">
        <v>58</v>
      </c>
      <c r="I4" s="1" t="s">
        <v>59</v>
      </c>
      <c r="J4" s="79"/>
      <c r="K4" s="81"/>
      <c r="L4" s="85"/>
    </row>
    <row r="5" spans="1:15" ht="57.6" customHeight="1" x14ac:dyDescent="0.25">
      <c r="A5" s="4" t="s">
        <v>7</v>
      </c>
      <c r="B5" s="4">
        <v>40789</v>
      </c>
      <c r="C5" s="4">
        <v>23231</v>
      </c>
      <c r="D5" s="11">
        <v>168</v>
      </c>
      <c r="E5" s="9">
        <v>552140</v>
      </c>
      <c r="F5" s="9">
        <f>E5+[1]Sheet2!F5</f>
        <v>5060000</v>
      </c>
      <c r="G5" s="66">
        <v>5060000</v>
      </c>
      <c r="H5" s="9"/>
      <c r="I5" s="9">
        <v>1265000</v>
      </c>
      <c r="J5" s="9">
        <v>3242860</v>
      </c>
      <c r="K5" s="9">
        <v>552140</v>
      </c>
      <c r="L5" s="9" t="s">
        <v>61</v>
      </c>
      <c r="M5" s="10">
        <f>F5-I5-J5</f>
        <v>552140</v>
      </c>
      <c r="N5" s="10">
        <f>'[2]Sheet1 (2)'!H4+[3]Sheet2!K5+K5</f>
        <v>3795000</v>
      </c>
      <c r="O5" s="10">
        <f>N5+I5</f>
        <v>5060000</v>
      </c>
    </row>
    <row r="6" spans="1:15" ht="57.6" customHeight="1" x14ac:dyDescent="0.25">
      <c r="A6" s="4" t="s">
        <v>8</v>
      </c>
      <c r="B6" s="4">
        <v>35471</v>
      </c>
      <c r="C6" s="4">
        <v>22298</v>
      </c>
      <c r="D6" s="11">
        <v>199</v>
      </c>
      <c r="E6" s="9">
        <v>459219</v>
      </c>
      <c r="F6" s="9">
        <f>E6+[1]Sheet2!F6</f>
        <v>5040000</v>
      </c>
      <c r="G6" s="66">
        <v>5040000</v>
      </c>
      <c r="H6" s="9">
        <v>1260000</v>
      </c>
      <c r="I6" s="9">
        <v>1260000</v>
      </c>
      <c r="J6" s="9">
        <v>3320781</v>
      </c>
      <c r="K6" s="9">
        <v>459219</v>
      </c>
      <c r="L6" s="9" t="s">
        <v>61</v>
      </c>
      <c r="M6" s="10">
        <f t="shared" ref="M6:M9" si="0">F6-I6-J6</f>
        <v>459219</v>
      </c>
      <c r="N6" s="10">
        <f>'[2]Sheet1 (2)'!H5+[3]Sheet2!K6+K6</f>
        <v>5040000</v>
      </c>
      <c r="O6" s="10">
        <f t="shared" ref="O6:O9" si="1">N6+I6</f>
        <v>6300000</v>
      </c>
    </row>
    <row r="7" spans="1:15" ht="57.6" customHeight="1" x14ac:dyDescent="0.25">
      <c r="A7" s="4" t="s">
        <v>9</v>
      </c>
      <c r="B7" s="4">
        <v>45935</v>
      </c>
      <c r="C7" s="4">
        <v>28911</v>
      </c>
      <c r="D7" s="11">
        <v>198</v>
      </c>
      <c r="E7" s="9">
        <v>0</v>
      </c>
      <c r="F7" s="9">
        <f>E7+[1]Sheet2!F7</f>
        <v>4980000</v>
      </c>
      <c r="G7" s="66">
        <v>4980000</v>
      </c>
      <c r="H7" s="9"/>
      <c r="I7" s="9">
        <v>1245000</v>
      </c>
      <c r="J7" s="9">
        <v>3735000</v>
      </c>
      <c r="K7" s="9">
        <v>0</v>
      </c>
      <c r="L7" s="9" t="s">
        <v>61</v>
      </c>
      <c r="M7" s="10">
        <f t="shared" si="0"/>
        <v>0</v>
      </c>
      <c r="N7" s="10">
        <f>'[2]Sheet1 (2)'!H6+[3]Sheet2!K7+K7</f>
        <v>3735000</v>
      </c>
      <c r="O7" s="10">
        <f t="shared" si="1"/>
        <v>4980000</v>
      </c>
    </row>
    <row r="8" spans="1:15" ht="57.6" customHeight="1" x14ac:dyDescent="0.25">
      <c r="A8" s="4" t="s">
        <v>10</v>
      </c>
      <c r="B8" s="4">
        <v>9954</v>
      </c>
      <c r="C8" s="4">
        <v>8592</v>
      </c>
      <c r="D8" s="11">
        <v>40</v>
      </c>
      <c r="E8" s="9">
        <f t="shared" ref="E8" si="2">C8*D8*0.5</f>
        <v>171840</v>
      </c>
      <c r="F8" s="9">
        <f>E8+[1]Sheet2!F8</f>
        <v>482040</v>
      </c>
      <c r="G8" s="66">
        <v>720000</v>
      </c>
      <c r="H8" s="9"/>
      <c r="I8" s="9">
        <v>180000</v>
      </c>
      <c r="J8" s="9">
        <v>130200</v>
      </c>
      <c r="K8" s="9">
        <v>171840</v>
      </c>
      <c r="L8" s="9"/>
      <c r="M8" s="10">
        <f t="shared" si="0"/>
        <v>171840</v>
      </c>
      <c r="N8" s="10">
        <f>'[2]Sheet1 (2)'!H7+[3]Sheet2!K8+K8</f>
        <v>302040</v>
      </c>
      <c r="O8" s="10">
        <f t="shared" si="1"/>
        <v>482040</v>
      </c>
    </row>
    <row r="9" spans="1:15" ht="57.6" customHeight="1" x14ac:dyDescent="0.25">
      <c r="A9" s="4" t="s">
        <v>11</v>
      </c>
      <c r="B9" s="4">
        <v>9886</v>
      </c>
      <c r="C9" s="4">
        <v>8122</v>
      </c>
      <c r="D9" s="11">
        <v>45</v>
      </c>
      <c r="E9" s="9">
        <v>0</v>
      </c>
      <c r="F9" s="9">
        <f>E9+[1]Sheet2!F9</f>
        <v>500000</v>
      </c>
      <c r="G9" s="66">
        <v>500000</v>
      </c>
      <c r="H9" s="9"/>
      <c r="I9" s="9">
        <v>125000</v>
      </c>
      <c r="J9" s="9">
        <v>375000</v>
      </c>
      <c r="K9" s="9">
        <v>0</v>
      </c>
      <c r="L9" s="9" t="s">
        <v>61</v>
      </c>
      <c r="M9" s="10">
        <f t="shared" si="0"/>
        <v>0</v>
      </c>
      <c r="N9" s="10">
        <f>'[2]Sheet1 (2)'!H8+[3]Sheet2!K9+K9</f>
        <v>375000</v>
      </c>
      <c r="O9" s="10">
        <f t="shared" si="1"/>
        <v>500000</v>
      </c>
    </row>
    <row r="10" spans="1:15" s="32" customFormat="1" ht="57.6" customHeight="1" x14ac:dyDescent="0.25">
      <c r="A10" s="68" t="s">
        <v>45</v>
      </c>
      <c r="B10" s="67">
        <f>SUM(B5:B9)</f>
        <v>142035</v>
      </c>
      <c r="C10" s="67">
        <f t="shared" ref="C10:M10" si="3">SUM(C5:C9)</f>
        <v>91154</v>
      </c>
      <c r="D10" s="69" t="s">
        <v>50</v>
      </c>
      <c r="E10" s="70">
        <f t="shared" si="3"/>
        <v>1183199</v>
      </c>
      <c r="F10" s="70">
        <f t="shared" si="3"/>
        <v>16062040</v>
      </c>
      <c r="G10" s="70">
        <f t="shared" si="3"/>
        <v>16300000</v>
      </c>
      <c r="H10" s="70">
        <f t="shared" si="3"/>
        <v>1260000</v>
      </c>
      <c r="I10" s="70">
        <f t="shared" si="3"/>
        <v>4075000</v>
      </c>
      <c r="J10" s="70">
        <f t="shared" si="3"/>
        <v>10803841</v>
      </c>
      <c r="K10" s="70">
        <f t="shared" si="3"/>
        <v>1183199</v>
      </c>
      <c r="L10" s="70"/>
      <c r="M10" s="71">
        <f t="shared" si="3"/>
        <v>1183199</v>
      </c>
      <c r="N10" s="10"/>
    </row>
  </sheetData>
  <mergeCells count="12">
    <mergeCell ref="H3:I3"/>
    <mergeCell ref="J3:J4"/>
    <mergeCell ref="K3:K4"/>
    <mergeCell ref="A1:L1"/>
    <mergeCell ref="A2:L2"/>
    <mergeCell ref="G3:G4"/>
    <mergeCell ref="L3:L4"/>
    <mergeCell ref="A3:A4"/>
    <mergeCell ref="B3:B4"/>
    <mergeCell ref="C3:C4"/>
    <mergeCell ref="D3:D4"/>
    <mergeCell ref="E3:F3"/>
  </mergeCells>
  <phoneticPr fontId="2" type="noConversion"/>
  <pageMargins left="0.7" right="0.7" top="0.75" bottom="0.75" header="0.3" footer="0.3"/>
  <pageSetup paperSize="9" scale="64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8"/>
  <sheetViews>
    <sheetView view="pageBreakPreview" zoomScale="60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30" sqref="D30"/>
    </sheetView>
  </sheetViews>
  <sheetFormatPr defaultRowHeight="14.4" x14ac:dyDescent="0.25"/>
  <cols>
    <col min="1" max="1" width="5.44140625" customWidth="1"/>
    <col min="2" max="2" width="10.77734375" customWidth="1"/>
    <col min="3" max="3" width="14.109375" bestFit="1" customWidth="1"/>
    <col min="4" max="4" width="20.109375" customWidth="1"/>
    <col min="5" max="5" width="22.33203125" customWidth="1"/>
    <col min="6" max="6" width="5.77734375" customWidth="1"/>
    <col min="7" max="7" width="9" customWidth="1"/>
    <col min="8" max="8" width="19.44140625" customWidth="1"/>
    <col min="9" max="9" width="19.21875" customWidth="1"/>
    <col min="10" max="10" width="19.6640625" customWidth="1"/>
    <col min="11" max="11" width="10.109375" customWidth="1"/>
    <col min="12" max="13" width="23.109375" bestFit="1" customWidth="1"/>
    <col min="14" max="14" width="21.5546875" bestFit="1" customWidth="1"/>
    <col min="15" max="15" width="10.33203125" bestFit="1" customWidth="1"/>
    <col min="16" max="17" width="21.5546875" bestFit="1" customWidth="1"/>
    <col min="18" max="18" width="16.109375" bestFit="1" customWidth="1"/>
  </cols>
  <sheetData>
    <row r="1" spans="1:18" s="12" customFormat="1" ht="14.4" customHeight="1" x14ac:dyDescent="0.25">
      <c r="A1" s="97" t="s">
        <v>12</v>
      </c>
      <c r="B1" s="97" t="s">
        <v>13</v>
      </c>
      <c r="C1" s="97" t="s">
        <v>31</v>
      </c>
      <c r="D1" s="97" t="s">
        <v>33</v>
      </c>
      <c r="E1" s="98" t="s">
        <v>32</v>
      </c>
      <c r="F1" s="92" t="s">
        <v>36</v>
      </c>
      <c r="G1" s="90" t="s">
        <v>42</v>
      </c>
      <c r="H1" s="91"/>
      <c r="I1" s="91"/>
      <c r="J1" s="91"/>
      <c r="K1" s="93" t="s">
        <v>43</v>
      </c>
      <c r="L1" s="94"/>
      <c r="M1" s="95"/>
      <c r="N1" s="88" t="s">
        <v>44</v>
      </c>
      <c r="O1" s="88"/>
      <c r="P1" s="88"/>
      <c r="Q1" s="89"/>
    </row>
    <row r="2" spans="1:18" s="12" customFormat="1" ht="61.2" customHeight="1" x14ac:dyDescent="0.25">
      <c r="A2" s="97"/>
      <c r="B2" s="97"/>
      <c r="C2" s="97"/>
      <c r="D2" s="97"/>
      <c r="E2" s="98"/>
      <c r="F2" s="92"/>
      <c r="G2" s="45" t="s">
        <v>34</v>
      </c>
      <c r="H2" s="46" t="s">
        <v>35</v>
      </c>
      <c r="I2" s="46" t="s">
        <v>41</v>
      </c>
      <c r="J2" s="47" t="s">
        <v>38</v>
      </c>
      <c r="K2" s="55" t="s">
        <v>34</v>
      </c>
      <c r="L2" s="56" t="s">
        <v>35</v>
      </c>
      <c r="M2" s="57" t="s">
        <v>39</v>
      </c>
      <c r="N2" s="44" t="s">
        <v>41</v>
      </c>
      <c r="O2" s="39" t="s">
        <v>34</v>
      </c>
      <c r="P2" s="39" t="s">
        <v>35</v>
      </c>
      <c r="Q2" s="39" t="s">
        <v>40</v>
      </c>
    </row>
    <row r="3" spans="1:18" ht="64.2" customHeight="1" x14ac:dyDescent="0.25">
      <c r="A3" s="33">
        <v>1</v>
      </c>
      <c r="B3" s="34" t="s">
        <v>15</v>
      </c>
      <c r="C3" s="41">
        <v>6.0238095238095237</v>
      </c>
      <c r="D3" s="41">
        <f>E3*0.5</f>
        <v>2530000</v>
      </c>
      <c r="E3" s="42">
        <v>5060000</v>
      </c>
      <c r="F3" s="37">
        <v>168</v>
      </c>
      <c r="G3" s="48">
        <v>18368</v>
      </c>
      <c r="H3" s="49">
        <f>F3*G3*0.5</f>
        <v>1542912</v>
      </c>
      <c r="I3" s="49">
        <f>D3*0.5</f>
        <v>1265000</v>
      </c>
      <c r="J3" s="50">
        <f>H3-I3</f>
        <v>277912</v>
      </c>
      <c r="K3" s="58">
        <v>35297</v>
      </c>
      <c r="L3" s="59">
        <f>F3*K3*0.5</f>
        <v>2964948</v>
      </c>
      <c r="M3" s="60">
        <v>2964948</v>
      </c>
      <c r="N3" s="40"/>
      <c r="O3" s="35">
        <v>23231</v>
      </c>
      <c r="P3" s="42">
        <f>F3*O3*0.5</f>
        <v>1951404</v>
      </c>
      <c r="Q3" s="42">
        <f>E3-I3-J3-M3</f>
        <v>552140</v>
      </c>
    </row>
    <row r="4" spans="1:18" ht="64.2" customHeight="1" x14ac:dyDescent="0.25">
      <c r="A4" s="33">
        <v>2</v>
      </c>
      <c r="B4" s="34" t="s">
        <v>16</v>
      </c>
      <c r="C4" s="41">
        <v>5.0653266331658289</v>
      </c>
      <c r="D4" s="41">
        <f t="shared" ref="D4:D7" si="0">E4*0.5</f>
        <v>2520000</v>
      </c>
      <c r="E4" s="42">
        <v>5040000</v>
      </c>
      <c r="F4" s="37">
        <v>199</v>
      </c>
      <c r="G4" s="51">
        <v>7943</v>
      </c>
      <c r="H4" s="49">
        <f>F4*G4*0.5</f>
        <v>790328.5</v>
      </c>
      <c r="I4" s="49">
        <v>0</v>
      </c>
      <c r="J4" s="50">
        <v>790328.5</v>
      </c>
      <c r="K4" s="58">
        <v>38095</v>
      </c>
      <c r="L4" s="59">
        <f>F4*K4*0.5</f>
        <v>3790452.5</v>
      </c>
      <c r="M4" s="60">
        <v>3790452.5</v>
      </c>
      <c r="N4" s="64">
        <f>E4*0.25</f>
        <v>1260000</v>
      </c>
      <c r="O4" s="35">
        <v>22298</v>
      </c>
      <c r="P4" s="42">
        <f>F4*O4*0.5</f>
        <v>2218651</v>
      </c>
      <c r="Q4" s="42">
        <f>E4-I4-J4-M4</f>
        <v>459219</v>
      </c>
      <c r="R4" s="10">
        <f>Q4+M4+J4</f>
        <v>5040000</v>
      </c>
    </row>
    <row r="5" spans="1:18" ht="64.2" customHeight="1" x14ac:dyDescent="0.25">
      <c r="A5" s="33">
        <v>3</v>
      </c>
      <c r="B5" s="34" t="s">
        <v>17</v>
      </c>
      <c r="C5" s="41">
        <v>5.0303030303030303</v>
      </c>
      <c r="D5" s="41">
        <f t="shared" si="0"/>
        <v>2490000</v>
      </c>
      <c r="E5" s="42">
        <v>4980000</v>
      </c>
      <c r="F5" s="37">
        <v>198</v>
      </c>
      <c r="G5" s="51">
        <v>17200</v>
      </c>
      <c r="H5" s="49">
        <f>F5*G5*0.5</f>
        <v>1702800</v>
      </c>
      <c r="I5" s="49">
        <f>D5*0.5</f>
        <v>1245000</v>
      </c>
      <c r="J5" s="50">
        <f>H5-I5</f>
        <v>457800</v>
      </c>
      <c r="K5" s="58">
        <v>50068</v>
      </c>
      <c r="L5" s="59">
        <f>F5*K5*0.5</f>
        <v>4956732</v>
      </c>
      <c r="M5" s="60">
        <f>E5-I5-J5</f>
        <v>3277200</v>
      </c>
      <c r="N5" s="40"/>
      <c r="O5" s="35">
        <v>28911</v>
      </c>
      <c r="P5" s="42">
        <f>F5*O5*0.5</f>
        <v>2862189</v>
      </c>
      <c r="Q5" s="42">
        <f>E5-I5-J5-M5</f>
        <v>0</v>
      </c>
    </row>
    <row r="6" spans="1:18" ht="64.2" customHeight="1" x14ac:dyDescent="0.25">
      <c r="A6" s="33">
        <v>4</v>
      </c>
      <c r="B6" s="34" t="s">
        <v>18</v>
      </c>
      <c r="C6" s="41">
        <v>3.6</v>
      </c>
      <c r="D6" s="41">
        <f t="shared" si="0"/>
        <v>360000</v>
      </c>
      <c r="E6" s="42">
        <v>720000</v>
      </c>
      <c r="F6" s="37">
        <v>40</v>
      </c>
      <c r="G6" s="51">
        <v>4517</v>
      </c>
      <c r="H6" s="49">
        <f>F6*G6*0.5</f>
        <v>90340</v>
      </c>
      <c r="I6" s="49">
        <f>D6*0.5</f>
        <v>180000</v>
      </c>
      <c r="J6" s="50">
        <v>0</v>
      </c>
      <c r="K6" s="58">
        <v>10993</v>
      </c>
      <c r="L6" s="59">
        <f>F6*K6*0.5</f>
        <v>219860</v>
      </c>
      <c r="M6" s="60">
        <f>L6-I6+H6</f>
        <v>130200</v>
      </c>
      <c r="N6" s="40"/>
      <c r="O6" s="35">
        <v>8592</v>
      </c>
      <c r="P6" s="42">
        <f>F6*O6*0.5</f>
        <v>171840</v>
      </c>
      <c r="Q6" s="42">
        <f>P6</f>
        <v>171840</v>
      </c>
    </row>
    <row r="7" spans="1:18" ht="64.2" customHeight="1" x14ac:dyDescent="0.25">
      <c r="A7" s="33">
        <v>5</v>
      </c>
      <c r="B7" s="34" t="s">
        <v>19</v>
      </c>
      <c r="C7" s="41">
        <v>2.2222222222222223</v>
      </c>
      <c r="D7" s="41">
        <f t="shared" si="0"/>
        <v>250000</v>
      </c>
      <c r="E7" s="42">
        <v>500000</v>
      </c>
      <c r="F7" s="37">
        <v>45</v>
      </c>
      <c r="G7" s="51">
        <v>25745</v>
      </c>
      <c r="H7" s="49">
        <f>F7*G7*0.5</f>
        <v>579262.5</v>
      </c>
      <c r="I7" s="49">
        <f>D7*0.5</f>
        <v>125000</v>
      </c>
      <c r="J7" s="50">
        <f>E7-I7</f>
        <v>375000</v>
      </c>
      <c r="K7" s="58">
        <v>16899</v>
      </c>
      <c r="L7" s="59">
        <f>F7*K7*0.5</f>
        <v>380227.5</v>
      </c>
      <c r="M7" s="60">
        <v>0</v>
      </c>
      <c r="N7" s="40"/>
      <c r="O7" s="35">
        <v>8122</v>
      </c>
      <c r="P7" s="42">
        <f>F7*O7*0.5</f>
        <v>182745</v>
      </c>
      <c r="Q7" s="42">
        <f>E7-I7-J7-M7</f>
        <v>0</v>
      </c>
    </row>
    <row r="8" spans="1:18" s="32" customFormat="1" ht="25.8" customHeight="1" thickBot="1" x14ac:dyDescent="0.3">
      <c r="A8" s="96" t="s">
        <v>20</v>
      </c>
      <c r="B8" s="96"/>
      <c r="C8" s="43">
        <f>SUM(C3:C7)</f>
        <v>21.941661409500608</v>
      </c>
      <c r="D8" s="43">
        <f>SUM(D3:D7)</f>
        <v>8150000</v>
      </c>
      <c r="E8" s="43">
        <f>SUM(E3:E7)</f>
        <v>16300000</v>
      </c>
      <c r="F8" s="38" t="s">
        <v>37</v>
      </c>
      <c r="G8" s="52">
        <f t="shared" ref="G8:Q8" si="1">SUM(G3:G7)</f>
        <v>73773</v>
      </c>
      <c r="H8" s="53">
        <f t="shared" si="1"/>
        <v>4705643</v>
      </c>
      <c r="I8" s="53">
        <f>SUM(I3:I7)</f>
        <v>2815000</v>
      </c>
      <c r="J8" s="54">
        <f t="shared" si="1"/>
        <v>1901040.5</v>
      </c>
      <c r="K8" s="61">
        <f t="shared" si="1"/>
        <v>151352</v>
      </c>
      <c r="L8" s="62">
        <f t="shared" si="1"/>
        <v>12312220</v>
      </c>
      <c r="M8" s="63">
        <f t="shared" si="1"/>
        <v>10162800.5</v>
      </c>
      <c r="N8" s="65">
        <f t="shared" si="1"/>
        <v>1260000</v>
      </c>
      <c r="O8" s="36">
        <f t="shared" si="1"/>
        <v>91154</v>
      </c>
      <c r="P8" s="43">
        <f t="shared" si="1"/>
        <v>7386829</v>
      </c>
      <c r="Q8" s="43">
        <f t="shared" si="1"/>
        <v>1183199</v>
      </c>
    </row>
  </sheetData>
  <mergeCells count="10">
    <mergeCell ref="N1:Q1"/>
    <mergeCell ref="G1:J1"/>
    <mergeCell ref="F1:F2"/>
    <mergeCell ref="K1:M1"/>
    <mergeCell ref="A8:B8"/>
    <mergeCell ref="A1:A2"/>
    <mergeCell ref="B1:B2"/>
    <mergeCell ref="C1:C2"/>
    <mergeCell ref="D1:D2"/>
    <mergeCell ref="E1:E2"/>
  </mergeCells>
  <phoneticPr fontId="5" type="noConversion"/>
  <pageMargins left="0.7" right="0.7" top="0.75" bottom="0.75" header="0.3" footer="0.3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Sheet1</vt:lpstr>
      <vt:lpstr>Sheet3</vt:lpstr>
      <vt:lpstr>三期汇总表（不做附件）</vt:lpstr>
      <vt:lpstr>Sheet1!Print_Area</vt:lpstr>
      <vt:lpstr>Sheet3!Print_Area</vt:lpstr>
      <vt:lpstr>'三期汇总表（不做附件）'!Print_Area</vt:lpstr>
    </vt:vector>
  </TitlesOfParts>
  <Company>P R 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2020-10-27T08:03:46Z</dcterms:created>
  <dcterms:modified xsi:type="dcterms:W3CDTF">2020-12-14T07:39:31Z</dcterms:modified>
</cp:coreProperties>
</file>